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6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<sst xmlns="http://schemas.openxmlformats.org/spreadsheetml/2006/main" count="19" uniqueCount="19">
  <si>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L=</t>
  </si>
  <si>
    <t>AREA=</t>
  </si>
  <si>
    <t>target strenth</t>
  </si>
  <si>
    <t>target stiffness</t>
  </si>
  <si>
    <t>Kg</t>
  </si>
  <si>
    <t>mm</t>
  </si>
  <si>
    <r>
      <t>mm</t>
    </r>
    <r>
      <rPr>
        <b/>
        <vertAlign val="superscript"/>
        <sz val="18"/>
        <rFont val="Arial"/>
        <family val="2"/>
      </rPr>
      <t>2</t>
    </r>
  </si>
  <si>
    <t>Stiffness (N/mm)</t>
  </si>
  <si>
    <t>Strength (N)</t>
  </si>
  <si>
    <t>t (mm)</t>
  </si>
  <si>
    <t>Lb</t>
  </si>
  <si>
    <t>N</t>
  </si>
  <si>
    <t>N/mm</t>
  </si>
  <si>
    <t>allowable stress     (N/mm2)</t>
  </si>
  <si>
    <t>Buckling Inhibited to 1.3x Originial Stress</t>
  </si>
  <si>
    <t>MASS=</t>
  </si>
  <si>
    <t>b (mm)</t>
  </si>
  <si>
    <t>b / t</t>
  </si>
  <si>
    <t>two beams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</si>
</sst>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25.75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6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164" fontId="9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wrapText="1"/>
    </xf>
    <xf numFmtId="1" fontId="8" fillId="2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latin typeface="Arial"/>
                <a:ea typeface="Arial"/>
                <a:cs typeface="Arial"/>
              </a:rPr>
              <a:t>Failure by Yield</a:t>
            </a:r>
          </a:p>
        </c:rich>
      </c:tx>
      <c:layout>
        <c:manualLayout>
          <c:xMode val="factor"/>
          <c:yMode val="factor"/>
          <c:x val="0.0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5525"/>
          <c:w val="0.92525"/>
          <c:h val="0.83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ize val="10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Sheet1!$C$7:$C$13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2097201"/>
        <c:axId val="43330490"/>
      </c:scatterChart>
      <c:valAx>
        <c:axId val="42097201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Stiffness (N/mm)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crossBetween val="midCat"/>
        <c:dispUnits/>
      </c:valAx>
      <c:valAx>
        <c:axId val="4333049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Strength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Yield or Buckling Failure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495"/>
          <c:w val="0.93575"/>
          <c:h val="0.86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Sheet1!$C$7:$C$23</c:f>
              <c:numCache/>
            </c:numRef>
          </c:xVal>
          <c:yVal>
            <c:numRef>
              <c:f>Sheet1!$E$7:$E$23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Sheet1!$C$7:$C$23</c:f>
              <c:numCache/>
            </c:numRef>
          </c:xVal>
          <c:yVal>
            <c:numRef>
              <c:f>Sheet1!$R$7:$R$23</c:f>
              <c:numCache/>
            </c:numRef>
          </c:yVal>
          <c:smooth val="1"/>
        </c:ser>
        <c:axId val="54430091"/>
        <c:axId val="20108772"/>
      </c:scatterChart>
      <c:valAx>
        <c:axId val="54430091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Stiffness (N/mm)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crossBetween val="midCat"/>
        <c:dispUnits/>
      </c:valAx>
      <c:valAx>
        <c:axId val="2010877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Strength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Sheet1!$A$7:$A$23</c:f>
              <c:numCache/>
            </c:numRef>
          </c:xVal>
          <c:yVal>
            <c:numRef>
              <c:f>Sheet1!$D$7:$D$23</c:f>
              <c:numCache/>
            </c:numRef>
          </c:yVal>
          <c:smooth val="0"/>
        </c:ser>
        <c:axId val="46761221"/>
        <c:axId val="18197806"/>
      </c:scatterChart>
      <c:val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b/t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crossBetween val="midCat"/>
        <c:dispUnits/>
      </c:valAx>
      <c:valAx>
        <c:axId val="1819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Failure Stress (N/mm2)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3</xdr:row>
      <xdr:rowOff>200025</xdr:rowOff>
    </xdr:from>
    <xdr:to>
      <xdr:col>42</xdr:col>
      <xdr:colOff>571500</xdr:colOff>
      <xdr:row>25</xdr:row>
      <xdr:rowOff>85725</xdr:rowOff>
    </xdr:to>
    <xdr:grpSp>
      <xdr:nvGrpSpPr>
        <xdr:cNvPr id="1" name="Group 38"/>
        <xdr:cNvGrpSpPr>
          <a:grpSpLocks/>
        </xdr:cNvGrpSpPr>
      </xdr:nvGrpSpPr>
      <xdr:grpSpPr>
        <a:xfrm>
          <a:off x="15640050" y="723900"/>
          <a:ext cx="12687300" cy="6924675"/>
          <a:chOff x="10" y="0"/>
          <a:chExt cx="1277" cy="700"/>
        </a:xfrm>
        <a:solidFill>
          <a:srgbClr val="FFFFFF"/>
        </a:solidFill>
      </xdr:grpSpPr>
      <xdr:sp>
        <xdr:nvSpPr>
          <xdr:cNvPr id="2" name="Rectangle 25"/>
          <xdr:cNvSpPr>
            <a:spLocks/>
          </xdr:cNvSpPr>
        </xdr:nvSpPr>
        <xdr:spPr>
          <a:xfrm>
            <a:off x="10" y="387"/>
            <a:ext cx="658" cy="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6"/>
          <xdr:cNvGrpSpPr>
            <a:grpSpLocks/>
          </xdr:cNvGrpSpPr>
        </xdr:nvGrpSpPr>
        <xdr:grpSpPr>
          <a:xfrm>
            <a:off x="670" y="0"/>
            <a:ext cx="617" cy="691"/>
            <a:chOff x="665" y="0"/>
            <a:chExt cx="617" cy="691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65" y="0"/>
            <a:ext cx="617" cy="69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4"/>
            <xdr:cNvSpPr>
              <a:spLocks/>
            </xdr:cNvSpPr>
          </xdr:nvSpPr>
          <xdr:spPr>
            <a:xfrm>
              <a:off x="1100" y="57"/>
              <a:ext cx="137" cy="425"/>
            </a:xfrm>
            <a:prstGeom prst="rect">
              <a:avLst/>
            </a:prstGeom>
            <a:noFill/>
            <a:ln w="3810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798" y="481"/>
              <a:ext cx="310" cy="2"/>
            </a:xfrm>
            <a:prstGeom prst="line">
              <a:avLst/>
            </a:prstGeom>
            <a:noFill/>
            <a:ln w="38100" cmpd="sng">
              <a:solidFill>
                <a:srgbClr val="3366FF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8"/>
            <xdr:cNvSpPr>
              <a:spLocks/>
            </xdr:cNvSpPr>
          </xdr:nvSpPr>
          <xdr:spPr>
            <a:xfrm>
              <a:off x="1098" y="479"/>
              <a:ext cx="1" cy="78"/>
            </a:xfrm>
            <a:prstGeom prst="line">
              <a:avLst/>
            </a:prstGeom>
            <a:noFill/>
            <a:ln w="38100" cmpd="sng">
              <a:solidFill>
                <a:srgbClr val="3366FF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114300</xdr:colOff>
      <xdr:row>4</xdr:row>
      <xdr:rowOff>9525</xdr:rowOff>
    </xdr:from>
    <xdr:to>
      <xdr:col>16</xdr:col>
      <xdr:colOff>990600</xdr:colOff>
      <xdr:row>22</xdr:row>
      <xdr:rowOff>171450</xdr:rowOff>
    </xdr:to>
    <xdr:graphicFrame>
      <xdr:nvGraphicFramePr>
        <xdr:cNvPr id="8" name="Chart 1"/>
        <xdr:cNvGraphicFramePr/>
      </xdr:nvGraphicFramePr>
      <xdr:xfrm>
        <a:off x="6496050" y="885825"/>
        <a:ext cx="575310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4</xdr:row>
      <xdr:rowOff>600075</xdr:rowOff>
    </xdr:from>
    <xdr:to>
      <xdr:col>16</xdr:col>
      <xdr:colOff>590550</xdr:colOff>
      <xdr:row>16</xdr:row>
      <xdr:rowOff>266700</xdr:rowOff>
    </xdr:to>
    <xdr:sp>
      <xdr:nvSpPr>
        <xdr:cNvPr id="9" name="Rectangle 2"/>
        <xdr:cNvSpPr>
          <a:spLocks/>
        </xdr:cNvSpPr>
      </xdr:nvSpPr>
      <xdr:spPr>
        <a:xfrm>
          <a:off x="10420350" y="1476375"/>
          <a:ext cx="1428750" cy="3962400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15</xdr:row>
      <xdr:rowOff>276225</xdr:rowOff>
    </xdr:from>
    <xdr:to>
      <xdr:col>14</xdr:col>
      <xdr:colOff>409575</xdr:colOff>
      <xdr:row>19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10448925" y="5153025"/>
          <a:ext cx="0" cy="904875"/>
        </a:xfrm>
        <a:prstGeom prst="line">
          <a:avLst/>
        </a:prstGeom>
        <a:noFill/>
        <a:ln w="3810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16</xdr:row>
      <xdr:rowOff>266700</xdr:rowOff>
    </xdr:from>
    <xdr:to>
      <xdr:col>14</xdr:col>
      <xdr:colOff>561975</xdr:colOff>
      <xdr:row>16</xdr:row>
      <xdr:rowOff>266700</xdr:rowOff>
    </xdr:to>
    <xdr:sp>
      <xdr:nvSpPr>
        <xdr:cNvPr id="11" name="Line 18"/>
        <xdr:cNvSpPr>
          <a:spLocks/>
        </xdr:cNvSpPr>
      </xdr:nvSpPr>
      <xdr:spPr>
        <a:xfrm flipH="1">
          <a:off x="7791450" y="5438775"/>
          <a:ext cx="2809875" cy="0"/>
        </a:xfrm>
        <a:prstGeom prst="line">
          <a:avLst/>
        </a:prstGeom>
        <a:noFill/>
        <a:ln w="3810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123825</xdr:rowOff>
    </xdr:from>
    <xdr:to>
      <xdr:col>6</xdr:col>
      <xdr:colOff>180975</xdr:colOff>
      <xdr:row>46</xdr:row>
      <xdr:rowOff>76200</xdr:rowOff>
    </xdr:to>
    <xdr:graphicFrame>
      <xdr:nvGraphicFramePr>
        <xdr:cNvPr id="12" name="Chart 40"/>
        <xdr:cNvGraphicFramePr/>
      </xdr:nvGraphicFramePr>
      <xdr:xfrm>
        <a:off x="76200" y="7524750"/>
        <a:ext cx="51149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workbookViewId="0" topLeftCell="A1">
      <selection activeCell="B4" sqref="B4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6.140625" style="1" customWidth="1"/>
    <col min="4" max="4" width="17.421875" style="1" customWidth="1"/>
    <col min="5" max="5" width="16.00390625" style="1" customWidth="1"/>
    <col min="6" max="6" width="3.00390625" style="0" customWidth="1"/>
    <col min="7" max="8" width="10.28125" style="0" bestFit="1" customWidth="1"/>
    <col min="17" max="17" width="17.00390625" style="0" customWidth="1"/>
    <col min="18" max="18" width="11.00390625" style="0" bestFit="1" customWidth="1"/>
  </cols>
  <sheetData>
    <row r="1" spans="1:18" ht="15.75">
      <c r="A1" s="6" t="s">
        <v>0</v>
      </c>
      <c r="B1" s="6">
        <f>100*25.4</f>
        <v>2540</v>
      </c>
      <c r="C1" s="7" t="s">
        <v>5</v>
      </c>
      <c r="D1" s="7" t="s">
        <v>2</v>
      </c>
      <c r="E1" s="7">
        <f>750*4.448</f>
        <v>3336.0000000000005</v>
      </c>
      <c r="F1" s="8" t="s">
        <v>11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/>
      <c r="B2" s="8"/>
      <c r="C2" s="7"/>
      <c r="D2" s="7" t="s">
        <v>3</v>
      </c>
      <c r="E2" s="7">
        <v>3336</v>
      </c>
      <c r="F2" s="8" t="s">
        <v>12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>
      <c r="A3" s="8"/>
      <c r="B3" s="8">
        <v>13</v>
      </c>
      <c r="C3" s="7"/>
      <c r="D3" s="7"/>
      <c r="E3" s="7"/>
      <c r="F3" s="8"/>
      <c r="G3" s="8">
        <f>G4*2.2</f>
        <v>7.339372676064</v>
      </c>
      <c r="H3" s="8" t="s">
        <v>10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27.75">
      <c r="A4" s="3" t="s">
        <v>1</v>
      </c>
      <c r="B4" s="4">
        <f>(B3/100)*25.4*25.4</f>
        <v>83.8708</v>
      </c>
      <c r="C4" s="4" t="s">
        <v>6</v>
      </c>
      <c r="D4" s="4"/>
      <c r="E4" s="4" t="s">
        <v>15</v>
      </c>
      <c r="F4" s="3"/>
      <c r="G4" s="3">
        <f>0.00000783*B4*2*B1</f>
        <v>3.3360784891199997</v>
      </c>
      <c r="H4" s="3" t="s">
        <v>4</v>
      </c>
      <c r="I4" s="8" t="s">
        <v>18</v>
      </c>
      <c r="J4" s="8"/>
      <c r="K4" s="8"/>
      <c r="L4" s="8"/>
      <c r="M4" s="8"/>
      <c r="N4" s="8"/>
      <c r="O4" s="8"/>
      <c r="P4" s="8"/>
      <c r="Q4" s="8"/>
      <c r="R4" s="8"/>
    </row>
    <row r="5" spans="1:18" ht="93">
      <c r="A5" s="9" t="s">
        <v>17</v>
      </c>
      <c r="B5" s="9"/>
      <c r="C5" s="10" t="s">
        <v>7</v>
      </c>
      <c r="D5" s="10" t="s">
        <v>13</v>
      </c>
      <c r="E5" s="10" t="s">
        <v>8</v>
      </c>
      <c r="F5" s="9"/>
      <c r="G5" s="9" t="s">
        <v>16</v>
      </c>
      <c r="H5" s="9" t="s">
        <v>9</v>
      </c>
      <c r="I5" s="8"/>
      <c r="J5" s="8"/>
      <c r="K5" s="8"/>
      <c r="L5" s="8"/>
      <c r="M5" s="8"/>
      <c r="N5" s="8"/>
      <c r="O5" s="8"/>
      <c r="P5" s="8"/>
      <c r="Q5" s="11" t="s">
        <v>14</v>
      </c>
      <c r="R5" s="8"/>
    </row>
    <row r="6" spans="1:18" ht="12.75">
      <c r="A6" s="8"/>
      <c r="B6" s="8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3.25">
      <c r="A7" s="3">
        <v>5</v>
      </c>
      <c r="B7" s="3"/>
      <c r="C7" s="4">
        <f>48*207000*(B$4*B$4*A7*0.0675)/(B$1^3)</f>
        <v>1.439480484</v>
      </c>
      <c r="D7" s="4">
        <v>207</v>
      </c>
      <c r="E7" s="4">
        <f>0.805*D7*(B$4^1.5)*(A7^0.5)/B$1</f>
        <v>112.67658857243974</v>
      </c>
      <c r="F7" s="3"/>
      <c r="G7" s="4">
        <f>(B$4*A7/5)^0.5</f>
        <v>9.158100239678532</v>
      </c>
      <c r="H7" s="5">
        <f>G7/A7</f>
        <v>1.8316200479357065</v>
      </c>
      <c r="I7" s="8"/>
      <c r="J7" s="8"/>
      <c r="K7" s="8"/>
      <c r="L7" s="8"/>
      <c r="M7" s="8"/>
      <c r="N7" s="8"/>
      <c r="O7" s="8"/>
      <c r="P7" s="8"/>
      <c r="Q7" s="2">
        <f>D7</f>
        <v>207</v>
      </c>
      <c r="R7" s="2">
        <f>0.805*Q7*(B$4^1.5)*(A7^0.5)/B$1</f>
        <v>112.67658857243974</v>
      </c>
    </row>
    <row r="8" spans="1:18" ht="23.25">
      <c r="A8" s="3">
        <v>10</v>
      </c>
      <c r="B8" s="3"/>
      <c r="C8" s="4">
        <f aca="true" t="shared" si="0" ref="C8:C23">48*207000*(B$4*B$4*A8*0.0675)/(B$1^3)</f>
        <v>2.878960968</v>
      </c>
      <c r="D8" s="4">
        <v>207</v>
      </c>
      <c r="E8" s="4">
        <f aca="true" t="shared" si="1" ref="E8:E13">0.805*D8*(B$4^1.5)*(A8^0.5)/B$1</f>
        <v>159.34875972107758</v>
      </c>
      <c r="F8" s="3"/>
      <c r="G8" s="4">
        <f aca="true" t="shared" si="2" ref="G8:G21">(B$4*A8/5)^0.5</f>
        <v>12.951509564525674</v>
      </c>
      <c r="H8" s="5">
        <f aca="true" t="shared" si="3" ref="H8:H21">G8/A8</f>
        <v>1.2951509564525674</v>
      </c>
      <c r="I8" s="8"/>
      <c r="J8" s="8"/>
      <c r="K8" s="8"/>
      <c r="L8" s="8"/>
      <c r="M8" s="8"/>
      <c r="N8" s="8"/>
      <c r="O8" s="8"/>
      <c r="P8" s="8"/>
      <c r="Q8" s="2">
        <f aca="true" t="shared" si="4" ref="Q8:Q13">D8</f>
        <v>207</v>
      </c>
      <c r="R8" s="2">
        <f aca="true" t="shared" si="5" ref="R8:R21">0.805*Q8*(B$4^1.5)*(A8^0.5)/B$1</f>
        <v>159.34875972107758</v>
      </c>
    </row>
    <row r="9" spans="1:18" ht="23.25">
      <c r="A9" s="3">
        <v>20</v>
      </c>
      <c r="B9" s="3"/>
      <c r="C9" s="4">
        <f t="shared" si="0"/>
        <v>5.757921936</v>
      </c>
      <c r="D9" s="4">
        <v>207</v>
      </c>
      <c r="E9" s="4">
        <f t="shared" si="1"/>
        <v>225.35317714487948</v>
      </c>
      <c r="F9" s="3"/>
      <c r="G9" s="4">
        <f t="shared" si="2"/>
        <v>18.316200479357065</v>
      </c>
      <c r="H9" s="5">
        <f t="shared" si="3"/>
        <v>0.9158100239678533</v>
      </c>
      <c r="I9" s="8"/>
      <c r="J9" s="8"/>
      <c r="K9" s="8"/>
      <c r="L9" s="8"/>
      <c r="M9" s="8"/>
      <c r="N9" s="8"/>
      <c r="O9" s="8"/>
      <c r="P9" s="8"/>
      <c r="Q9" s="2">
        <f t="shared" si="4"/>
        <v>207</v>
      </c>
      <c r="R9" s="2">
        <f t="shared" si="5"/>
        <v>225.35317714487948</v>
      </c>
    </row>
    <row r="10" spans="1:18" ht="23.25">
      <c r="A10" s="3">
        <v>30</v>
      </c>
      <c r="B10" s="3"/>
      <c r="C10" s="4">
        <f t="shared" si="0"/>
        <v>8.636882904000002</v>
      </c>
      <c r="D10" s="4">
        <v>207</v>
      </c>
      <c r="E10" s="4">
        <f t="shared" si="1"/>
        <v>276.00014795999135</v>
      </c>
      <c r="F10" s="3"/>
      <c r="G10" s="4">
        <f t="shared" si="2"/>
        <v>22.43267260047273</v>
      </c>
      <c r="H10" s="5">
        <f t="shared" si="3"/>
        <v>0.7477557533490911</v>
      </c>
      <c r="I10" s="8"/>
      <c r="J10" s="8"/>
      <c r="K10" s="8"/>
      <c r="L10" s="8"/>
      <c r="M10" s="8"/>
      <c r="N10" s="8"/>
      <c r="O10" s="8"/>
      <c r="P10" s="8"/>
      <c r="Q10" s="2">
        <f t="shared" si="4"/>
        <v>207</v>
      </c>
      <c r="R10" s="2">
        <f t="shared" si="5"/>
        <v>276.00014795999135</v>
      </c>
    </row>
    <row r="11" spans="1:18" ht="23.25">
      <c r="A11" s="3">
        <v>40</v>
      </c>
      <c r="B11" s="3"/>
      <c r="C11" s="4">
        <f t="shared" si="0"/>
        <v>11.515843872</v>
      </c>
      <c r="D11" s="4">
        <v>207</v>
      </c>
      <c r="E11" s="4">
        <f t="shared" si="1"/>
        <v>318.69751944215517</v>
      </c>
      <c r="F11" s="3"/>
      <c r="G11" s="4">
        <f t="shared" si="2"/>
        <v>25.903019129051348</v>
      </c>
      <c r="H11" s="5">
        <f t="shared" si="3"/>
        <v>0.6475754782262837</v>
      </c>
      <c r="I11" s="8"/>
      <c r="J11" s="8"/>
      <c r="K11" s="8"/>
      <c r="L11" s="8"/>
      <c r="M11" s="8"/>
      <c r="N11" s="8"/>
      <c r="O11" s="8"/>
      <c r="P11" s="8"/>
      <c r="Q11" s="2">
        <f t="shared" si="4"/>
        <v>207</v>
      </c>
      <c r="R11" s="2">
        <f t="shared" si="5"/>
        <v>318.69751944215517</v>
      </c>
    </row>
    <row r="12" spans="1:18" ht="23.25">
      <c r="A12" s="3">
        <v>50</v>
      </c>
      <c r="B12" s="3"/>
      <c r="C12" s="4">
        <f t="shared" si="0"/>
        <v>14.394804840000003</v>
      </c>
      <c r="D12" s="4">
        <v>207</v>
      </c>
      <c r="E12" s="4">
        <f t="shared" si="1"/>
        <v>356.3146588666099</v>
      </c>
      <c r="F12" s="3"/>
      <c r="G12" s="4">
        <f t="shared" si="2"/>
        <v>28.960455797518105</v>
      </c>
      <c r="H12" s="5">
        <f t="shared" si="3"/>
        <v>0.5792091159503621</v>
      </c>
      <c r="I12" s="8"/>
      <c r="J12" s="8"/>
      <c r="K12" s="8"/>
      <c r="L12" s="8"/>
      <c r="M12" s="8"/>
      <c r="N12" s="8"/>
      <c r="O12" s="8"/>
      <c r="P12" s="8"/>
      <c r="Q12" s="2">
        <f t="shared" si="4"/>
        <v>207</v>
      </c>
      <c r="R12" s="2">
        <f t="shared" si="5"/>
        <v>356.3146588666099</v>
      </c>
    </row>
    <row r="13" spans="1:18" ht="23.25">
      <c r="A13" s="3">
        <v>60</v>
      </c>
      <c r="B13" s="3"/>
      <c r="C13" s="4">
        <f t="shared" si="0"/>
        <v>17.273765808000004</v>
      </c>
      <c r="D13" s="4">
        <v>207</v>
      </c>
      <c r="E13" s="4">
        <f t="shared" si="1"/>
        <v>390.32315246200073</v>
      </c>
      <c r="F13" s="3"/>
      <c r="G13" s="4">
        <f t="shared" si="2"/>
        <v>31.724589831863867</v>
      </c>
      <c r="H13" s="5">
        <f t="shared" si="3"/>
        <v>0.5287431638643978</v>
      </c>
      <c r="I13" s="8"/>
      <c r="J13" s="8"/>
      <c r="K13" s="8"/>
      <c r="L13" s="8"/>
      <c r="M13" s="8"/>
      <c r="N13" s="8"/>
      <c r="O13" s="8"/>
      <c r="P13" s="8"/>
      <c r="Q13" s="2">
        <f t="shared" si="4"/>
        <v>207</v>
      </c>
      <c r="R13" s="2">
        <f t="shared" si="5"/>
        <v>390.32315246200073</v>
      </c>
    </row>
    <row r="14" spans="1:18" ht="23.25">
      <c r="A14" s="3">
        <v>70</v>
      </c>
      <c r="B14" s="3"/>
      <c r="C14" s="4">
        <f t="shared" si="0"/>
        <v>20.152726776</v>
      </c>
      <c r="D14" s="4">
        <f>4*PI()*PI()*207000/(12*(1-0.3*0.3)*A14*A14)</f>
        <v>152.72543253535898</v>
      </c>
      <c r="E14" s="4">
        <f aca="true" t="shared" si="6" ref="E14:E21">0.805*D14*(B$4^1.5)*(A14^0.5)/B$1</f>
        <v>311.0561023699774</v>
      </c>
      <c r="F14" s="3"/>
      <c r="G14" s="4">
        <f t="shared" si="2"/>
        <v>34.266473410609386</v>
      </c>
      <c r="H14" s="5">
        <f t="shared" si="3"/>
        <v>0.48952104872299124</v>
      </c>
      <c r="I14" s="8"/>
      <c r="J14" s="8"/>
      <c r="K14" s="8"/>
      <c r="L14" s="8"/>
      <c r="M14" s="8"/>
      <c r="N14" s="8"/>
      <c r="O14" s="8"/>
      <c r="P14" s="8"/>
      <c r="Q14" s="8">
        <f>1.3*D14</f>
        <v>198.54306229596668</v>
      </c>
      <c r="R14" s="2">
        <f t="shared" si="5"/>
        <v>404.3729330809706</v>
      </c>
    </row>
    <row r="15" spans="1:18" ht="23.25">
      <c r="A15" s="3">
        <v>80</v>
      </c>
      <c r="B15" s="3"/>
      <c r="C15" s="4">
        <f t="shared" si="0"/>
        <v>23.031687744</v>
      </c>
      <c r="D15" s="4">
        <f aca="true" t="shared" si="7" ref="D15:D23">4*PI()*PI()*207000/(12*(1-0.3*0.3)*A15*A15)</f>
        <v>116.93040928488422</v>
      </c>
      <c r="E15" s="4">
        <f t="shared" si="6"/>
        <v>254.59554818550504</v>
      </c>
      <c r="F15" s="3"/>
      <c r="G15" s="4">
        <f t="shared" si="2"/>
        <v>36.63240095871413</v>
      </c>
      <c r="H15" s="5">
        <f t="shared" si="3"/>
        <v>0.45790501198392664</v>
      </c>
      <c r="I15" s="8"/>
      <c r="J15" s="8"/>
      <c r="K15" s="8"/>
      <c r="L15" s="8"/>
      <c r="M15" s="8"/>
      <c r="N15" s="8"/>
      <c r="O15" s="8"/>
      <c r="P15" s="8"/>
      <c r="Q15" s="8">
        <f aca="true" t="shared" si="8" ref="Q15:Q23">1.3*D15</f>
        <v>152.00953207034948</v>
      </c>
      <c r="R15" s="2">
        <f t="shared" si="5"/>
        <v>330.97421264115656</v>
      </c>
    </row>
    <row r="16" spans="1:18" ht="23.25">
      <c r="A16" s="3">
        <v>90</v>
      </c>
      <c r="B16" s="3"/>
      <c r="C16" s="4">
        <f t="shared" si="0"/>
        <v>25.910648712000004</v>
      </c>
      <c r="D16" s="4">
        <f t="shared" si="7"/>
        <v>92.38945918805666</v>
      </c>
      <c r="E16" s="4">
        <f t="shared" si="6"/>
        <v>213.36443091185419</v>
      </c>
      <c r="F16" s="3"/>
      <c r="G16" s="4">
        <f t="shared" si="2"/>
        <v>38.85452869357702</v>
      </c>
      <c r="H16" s="5">
        <f t="shared" si="3"/>
        <v>0.43171698548418913</v>
      </c>
      <c r="I16" s="8"/>
      <c r="J16" s="8"/>
      <c r="K16" s="8"/>
      <c r="L16" s="8"/>
      <c r="M16" s="8"/>
      <c r="N16" s="8"/>
      <c r="O16" s="8"/>
      <c r="P16" s="8"/>
      <c r="Q16" s="8">
        <f t="shared" si="8"/>
        <v>120.10629694447367</v>
      </c>
      <c r="R16" s="2">
        <f t="shared" si="5"/>
        <v>277.3737601854105</v>
      </c>
    </row>
    <row r="17" spans="1:18" ht="23.25">
      <c r="A17" s="3">
        <v>100</v>
      </c>
      <c r="B17" s="3"/>
      <c r="C17" s="4">
        <f t="shared" si="0"/>
        <v>28.789609680000005</v>
      </c>
      <c r="D17" s="4">
        <f t="shared" si="7"/>
        <v>74.8354619423259</v>
      </c>
      <c r="E17" s="4">
        <f t="shared" si="6"/>
        <v>182.173744803716</v>
      </c>
      <c r="F17" s="3"/>
      <c r="G17" s="4">
        <f t="shared" si="2"/>
        <v>40.95626936135663</v>
      </c>
      <c r="H17" s="5">
        <f t="shared" si="3"/>
        <v>0.40956269361356634</v>
      </c>
      <c r="I17" s="8"/>
      <c r="J17" s="8"/>
      <c r="K17" s="8"/>
      <c r="L17" s="8"/>
      <c r="M17" s="8"/>
      <c r="N17" s="8"/>
      <c r="O17" s="8"/>
      <c r="P17" s="8"/>
      <c r="Q17" s="8">
        <f t="shared" si="8"/>
        <v>97.28610052502368</v>
      </c>
      <c r="R17" s="2">
        <f t="shared" si="5"/>
        <v>236.8258682448308</v>
      </c>
    </row>
    <row r="18" spans="1:18" ht="23.25">
      <c r="A18" s="3">
        <v>110</v>
      </c>
      <c r="B18" s="3"/>
      <c r="C18" s="4">
        <f t="shared" si="0"/>
        <v>31.668570648000003</v>
      </c>
      <c r="D18" s="4">
        <f t="shared" si="7"/>
        <v>61.8474892085338</v>
      </c>
      <c r="E18" s="4">
        <f t="shared" si="6"/>
        <v>157.9053185573789</v>
      </c>
      <c r="F18" s="3"/>
      <c r="G18" s="4">
        <f t="shared" si="2"/>
        <v>42.955297694230914</v>
      </c>
      <c r="H18" s="5">
        <f t="shared" si="3"/>
        <v>0.3905027063111901</v>
      </c>
      <c r="I18" s="8"/>
      <c r="J18" s="8"/>
      <c r="K18" s="8"/>
      <c r="L18" s="8"/>
      <c r="M18" s="8"/>
      <c r="N18" s="8"/>
      <c r="O18" s="8"/>
      <c r="P18" s="8"/>
      <c r="Q18" s="8">
        <f t="shared" si="8"/>
        <v>80.40173597109394</v>
      </c>
      <c r="R18" s="2">
        <f t="shared" si="5"/>
        <v>205.27691412459257</v>
      </c>
    </row>
    <row r="19" spans="1:18" ht="23.25">
      <c r="A19" s="3">
        <v>120</v>
      </c>
      <c r="B19" s="3"/>
      <c r="C19" s="4">
        <f t="shared" si="0"/>
        <v>34.54753161600001</v>
      </c>
      <c r="D19" s="4">
        <f t="shared" si="7"/>
        <v>51.96907079328187</v>
      </c>
      <c r="E19" s="4">
        <f t="shared" si="6"/>
        <v>138.58426307525662</v>
      </c>
      <c r="F19" s="3"/>
      <c r="G19" s="4">
        <f t="shared" si="2"/>
        <v>44.86534520094546</v>
      </c>
      <c r="H19" s="5">
        <f t="shared" si="3"/>
        <v>0.37387787667454553</v>
      </c>
      <c r="I19" s="8"/>
      <c r="J19" s="8"/>
      <c r="K19" s="8"/>
      <c r="L19" s="8"/>
      <c r="M19" s="8"/>
      <c r="N19" s="8"/>
      <c r="O19" s="8"/>
      <c r="P19" s="8"/>
      <c r="Q19" s="8">
        <f t="shared" si="8"/>
        <v>67.55979203126644</v>
      </c>
      <c r="R19" s="2">
        <f t="shared" si="5"/>
        <v>180.15954199783366</v>
      </c>
    </row>
    <row r="20" spans="1:18" ht="23.25">
      <c r="A20" s="3">
        <v>130</v>
      </c>
      <c r="B20" s="3"/>
      <c r="C20" s="4">
        <f t="shared" si="0"/>
        <v>37.426492584</v>
      </c>
      <c r="D20" s="4">
        <f t="shared" si="7"/>
        <v>44.281338427411775</v>
      </c>
      <c r="E20" s="4">
        <f t="shared" si="6"/>
        <v>122.9053413748395</v>
      </c>
      <c r="F20" s="3"/>
      <c r="G20" s="4">
        <f t="shared" si="2"/>
        <v>46.6973318295596</v>
      </c>
      <c r="H20" s="5">
        <f t="shared" si="3"/>
        <v>0.35921024484276615</v>
      </c>
      <c r="I20" s="8"/>
      <c r="J20" s="8"/>
      <c r="K20" s="8"/>
      <c r="L20" s="8"/>
      <c r="M20" s="8"/>
      <c r="N20" s="8"/>
      <c r="O20" s="8"/>
      <c r="P20" s="8"/>
      <c r="Q20" s="8">
        <f t="shared" si="8"/>
        <v>57.56573995563531</v>
      </c>
      <c r="R20" s="2">
        <f t="shared" si="5"/>
        <v>159.77694378729134</v>
      </c>
    </row>
    <row r="21" spans="1:18" ht="23.25">
      <c r="A21" s="3">
        <v>140</v>
      </c>
      <c r="B21" s="3"/>
      <c r="C21" s="4">
        <f t="shared" si="0"/>
        <v>40.305453552</v>
      </c>
      <c r="D21" s="4">
        <f t="shared" si="7"/>
        <v>38.181358133839744</v>
      </c>
      <c r="E21" s="4">
        <f t="shared" si="6"/>
        <v>109.97493965763397</v>
      </c>
      <c r="F21" s="3"/>
      <c r="G21" s="4">
        <f t="shared" si="2"/>
        <v>48.46011143198084</v>
      </c>
      <c r="H21" s="5">
        <f t="shared" si="3"/>
        <v>0.34614365308557743</v>
      </c>
      <c r="I21" s="8"/>
      <c r="J21" s="8"/>
      <c r="K21" s="8"/>
      <c r="L21" s="8"/>
      <c r="M21" s="8"/>
      <c r="N21" s="8"/>
      <c r="O21" s="8"/>
      <c r="P21" s="8"/>
      <c r="Q21" s="8">
        <f t="shared" si="8"/>
        <v>49.63576557399167</v>
      </c>
      <c r="R21" s="2">
        <f t="shared" si="5"/>
        <v>142.96742155492416</v>
      </c>
    </row>
    <row r="22" spans="1:18" ht="23.25">
      <c r="A22" s="3">
        <v>150</v>
      </c>
      <c r="B22" s="3"/>
      <c r="C22" s="4">
        <f t="shared" si="0"/>
        <v>43.18441452</v>
      </c>
      <c r="D22" s="4">
        <f t="shared" si="7"/>
        <v>33.2602053077004</v>
      </c>
      <c r="E22" s="4">
        <f>0.805*D22*(B$4^1.5)*(A22^0.5)/B$1</f>
        <v>99.16282651135613</v>
      </c>
      <c r="F22" s="3"/>
      <c r="G22" s="4">
        <f>(B$4*A22/5)^0.5</f>
        <v>50.16098085165401</v>
      </c>
      <c r="H22" s="5">
        <f>G22/A22</f>
        <v>0.33440653901102674</v>
      </c>
      <c r="I22" s="8"/>
      <c r="J22" s="8"/>
      <c r="K22" s="8"/>
      <c r="L22" s="8"/>
      <c r="M22" s="8"/>
      <c r="N22" s="8"/>
      <c r="O22" s="8"/>
      <c r="P22" s="8"/>
      <c r="Q22" s="8">
        <f t="shared" si="8"/>
        <v>43.23826690001052</v>
      </c>
      <c r="R22" s="2">
        <f>0.805*Q22*(B$4^1.5)*(A22^0.5)/B$1</f>
        <v>128.91167446476297</v>
      </c>
    </row>
    <row r="23" spans="1:18" ht="23.25">
      <c r="A23" s="3">
        <v>160</v>
      </c>
      <c r="B23" s="3"/>
      <c r="C23" s="4">
        <f t="shared" si="0"/>
        <v>46.063375488</v>
      </c>
      <c r="D23" s="4">
        <f t="shared" si="7"/>
        <v>29.232602321221055</v>
      </c>
      <c r="E23" s="4">
        <f>0.805*D23*(B$4^1.5)*(A23^0.5)/B$1</f>
        <v>90.0131192909385</v>
      </c>
      <c r="F23" s="3"/>
      <c r="G23" s="4">
        <f>(B$4*A23/5)^0.5</f>
        <v>51.806038258102696</v>
      </c>
      <c r="H23" s="5">
        <f>G23/A23</f>
        <v>0.32378773911314185</v>
      </c>
      <c r="I23" s="8"/>
      <c r="J23" s="8"/>
      <c r="K23" s="8"/>
      <c r="L23" s="8"/>
      <c r="M23" s="8"/>
      <c r="N23" s="8"/>
      <c r="O23" s="8"/>
      <c r="P23" s="8"/>
      <c r="Q23" s="8">
        <f t="shared" si="8"/>
        <v>38.00238301758737</v>
      </c>
      <c r="R23" s="2">
        <f>0.805*Q23*(B$4^1.5)*(A23^0.5)/B$1</f>
        <v>117.01705507822005</v>
      </c>
    </row>
    <row r="24" spans="1:18" ht="12.75">
      <c r="A24" s="8"/>
      <c r="B24" s="8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2.75">
      <c r="A25" s="8"/>
      <c r="B25" s="8"/>
      <c r="C25" s="8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2.75">
      <c r="A26" s="8"/>
      <c r="B26" s="8"/>
      <c r="C26" s="7"/>
      <c r="D26" s="12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2.75">
      <c r="A27" s="8"/>
      <c r="B27" s="8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 s="8"/>
      <c r="B28" s="8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2.75">
      <c r="A29" s="8"/>
      <c r="B29" s="8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.75">
      <c r="A30" s="8"/>
      <c r="B30" s="8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2.75">
      <c r="A31" s="8"/>
      <c r="B31" s="8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 s="8"/>
      <c r="B32" s="8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.75">
      <c r="A33" s="8"/>
      <c r="B33" s="8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8"/>
      <c r="B34" s="8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 s="8"/>
      <c r="B35" s="8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 s="8"/>
      <c r="B36" s="8"/>
      <c r="C36" s="7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8"/>
      <c r="B37" s="8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/>
      <c r="B38" s="8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8"/>
      <c r="B39" s="8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8"/>
      <c r="B40" s="8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/>
      <c r="B41" s="8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8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8"/>
      <c r="B43" s="8"/>
      <c r="C43" s="7"/>
      <c r="D43" s="7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8"/>
      <c r="B48" s="8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7"/>
      <c r="D50" s="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7"/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Rocker Size</dc:title>
  <dc:subject>Minimize Mass</dc:subject>
  <dc:creator>Don Malen</dc:creator>
  <cp:keywords/>
  <dc:description/>
  <cp:lastModifiedBy>Don Malen</cp:lastModifiedBy>
  <dcterms:created xsi:type="dcterms:W3CDTF">1999-08-07T14:24:22Z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(c) DEMalen</vt:lpwstr>
  </property>
</Properties>
</file>